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r\Desktop\"/>
    </mc:Choice>
  </mc:AlternateContent>
  <xr:revisionPtr revIDLastSave="0" documentId="13_ncr:1_{B739D20D-3ECA-4925-972C-C8760F0156D9}" xr6:coauthVersionLast="47" xr6:coauthVersionMax="47" xr10:uidLastSave="{00000000-0000-0000-0000-000000000000}"/>
  <bookViews>
    <workbookView xWindow="-108" yWindow="-108" windowWidth="30936" windowHeight="17040" xr2:uid="{B317F92E-4E2F-4C0A-AAB1-01CB0F88DAAD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K18" i="1" s="1"/>
  <c r="I17" i="1"/>
  <c r="K17" i="1" s="1"/>
  <c r="I13" i="1"/>
  <c r="I12" i="1"/>
  <c r="K12" i="1" s="1"/>
  <c r="I11" i="1"/>
  <c r="J11" i="1" s="1"/>
  <c r="I10" i="1"/>
  <c r="I9" i="1"/>
  <c r="I8" i="1"/>
  <c r="I7" i="1"/>
  <c r="I6" i="1"/>
  <c r="I5" i="1"/>
  <c r="I4" i="1"/>
  <c r="I3" i="1"/>
  <c r="H5" i="2"/>
  <c r="H4" i="2"/>
  <c r="H3" i="2"/>
  <c r="K13" i="1" l="1"/>
  <c r="H6" i="2"/>
  <c r="C16" i="1" l="1"/>
  <c r="K4" i="1"/>
  <c r="J9" i="1"/>
  <c r="J10" i="1"/>
  <c r="K10" i="1" l="1"/>
  <c r="K9" i="1"/>
  <c r="K11" i="1"/>
  <c r="C5" i="1" s="1"/>
</calcChain>
</file>

<file path=xl/sharedStrings.xml><?xml version="1.0" encoding="utf-8"?>
<sst xmlns="http://schemas.openxmlformats.org/spreadsheetml/2006/main" count="55" uniqueCount="29">
  <si>
    <t>課税対象額累計</t>
    <rPh sb="0" eb="2">
      <t>カゼイ</t>
    </rPh>
    <rPh sb="2" eb="4">
      <t>タイショウ</t>
    </rPh>
    <rPh sb="4" eb="5">
      <t>ガク</t>
    </rPh>
    <rPh sb="5" eb="7">
      <t>ルイケイ</t>
    </rPh>
    <phoneticPr fontId="2"/>
  </si>
  <si>
    <t>11月</t>
    <rPh sb="2" eb="3">
      <t>ガツ</t>
    </rPh>
    <phoneticPr fontId="2"/>
  </si>
  <si>
    <t>扶養手当</t>
    <rPh sb="0" eb="4">
      <t>フヨウテアテ</t>
    </rPh>
    <phoneticPr fontId="2"/>
  </si>
  <si>
    <t>基本給</t>
    <rPh sb="0" eb="3">
      <t>キホンキュウ</t>
    </rPh>
    <phoneticPr fontId="2"/>
  </si>
  <si>
    <t>地域人材</t>
    <rPh sb="0" eb="4">
      <t>チイキジンザイ</t>
    </rPh>
    <phoneticPr fontId="2"/>
  </si>
  <si>
    <t>12月</t>
  </si>
  <si>
    <t>賞与</t>
    <rPh sb="0" eb="2">
      <t>ショウヨ</t>
    </rPh>
    <phoneticPr fontId="2"/>
  </si>
  <si>
    <t>管理職</t>
    <rPh sb="0" eb="3">
      <t>カンリショク</t>
    </rPh>
    <phoneticPr fontId="2"/>
  </si>
  <si>
    <t>給与の収入金額</t>
    <rPh sb="0" eb="2">
      <t>キュウヨ</t>
    </rPh>
    <rPh sb="3" eb="7">
      <t>シュウニュウキンガク</t>
    </rPh>
    <phoneticPr fontId="2"/>
  </si>
  <si>
    <t>円以上</t>
    <rPh sb="0" eb="1">
      <t>エン</t>
    </rPh>
    <rPh sb="1" eb="3">
      <t>イジョウ</t>
    </rPh>
    <phoneticPr fontId="2"/>
  </si>
  <si>
    <t>円以下</t>
    <rPh sb="0" eb="1">
      <t>エン</t>
    </rPh>
    <rPh sb="1" eb="3">
      <t>イカ</t>
    </rPh>
    <phoneticPr fontId="2"/>
  </si>
  <si>
    <t>給与所得の金額</t>
    <rPh sb="0" eb="4">
      <t>キュウヨショトク</t>
    </rPh>
    <rPh sb="5" eb="7">
      <t>キンガク</t>
    </rPh>
    <phoneticPr fontId="2"/>
  </si>
  <si>
    <t>所得金額</t>
    <rPh sb="0" eb="4">
      <t>ショトクキンガク</t>
    </rPh>
    <phoneticPr fontId="2"/>
  </si>
  <si>
    <t>所得金額調整控除申告書</t>
    <rPh sb="0" eb="2">
      <t>ショトク</t>
    </rPh>
    <rPh sb="2" eb="4">
      <t>キンガク</t>
    </rPh>
    <rPh sb="4" eb="6">
      <t>チョウセイ</t>
    </rPh>
    <rPh sb="6" eb="8">
      <t>コウジョ</t>
    </rPh>
    <rPh sb="8" eb="11">
      <t>シンコクショ</t>
    </rPh>
    <phoneticPr fontId="2"/>
  </si>
  <si>
    <t>1.あなた自身が特別障害者</t>
    <rPh sb="5" eb="7">
      <t>ジシン</t>
    </rPh>
    <rPh sb="8" eb="10">
      <t>トクベツ</t>
    </rPh>
    <rPh sb="10" eb="13">
      <t>ショウガイシャ</t>
    </rPh>
    <phoneticPr fontId="2"/>
  </si>
  <si>
    <t>2.同一生計配偶者が特別障害者</t>
    <rPh sb="2" eb="4">
      <t>ドウイツ</t>
    </rPh>
    <rPh sb="4" eb="9">
      <t>セイケイハイグウシャ</t>
    </rPh>
    <rPh sb="10" eb="12">
      <t>トクベツ</t>
    </rPh>
    <rPh sb="12" eb="15">
      <t>ショウガイシャ</t>
    </rPh>
    <phoneticPr fontId="2"/>
  </si>
  <si>
    <t>3.扶養親族が特別障害者</t>
    <rPh sb="2" eb="6">
      <t>フヨウシンゾク</t>
    </rPh>
    <rPh sb="7" eb="9">
      <t>トクベツ</t>
    </rPh>
    <rPh sb="9" eb="12">
      <t>ショウガイシャ</t>
    </rPh>
    <phoneticPr fontId="2"/>
  </si>
  <si>
    <t>4.扶養親族が年齢23歳未満</t>
    <rPh sb="2" eb="6">
      <t>フヨウシンゾク</t>
    </rPh>
    <rPh sb="7" eb="9">
      <t>ネンレイ</t>
    </rPh>
    <rPh sb="11" eb="12">
      <t>サイ</t>
    </rPh>
    <rPh sb="12" eb="14">
      <t>ミマン</t>
    </rPh>
    <phoneticPr fontId="2"/>
  </si>
  <si>
    <t>所得金額調整控除額</t>
    <rPh sb="8" eb="9">
      <t>ガク</t>
    </rPh>
    <phoneticPr fontId="2"/>
  </si>
  <si>
    <t>給与収入</t>
    <rPh sb="0" eb="2">
      <t>キュウヨ</t>
    </rPh>
    <rPh sb="2" eb="4">
      <t>シュウニュウ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</si>
  <si>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</si>
  <si>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</si>
  <si>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計算式</t>
    <rPh sb="0" eb="3">
      <t>ケイサンシキ</t>
    </rPh>
    <phoneticPr fontId="2"/>
  </si>
  <si>
    <r>
      <rPr>
        <b/>
        <sz val="11"/>
        <color theme="1"/>
        <rFont val="Segoe UI Symbol"/>
        <family val="2"/>
      </rPr>
      <t>👈</t>
    </r>
    <r>
      <rPr>
        <b/>
        <sz val="11"/>
        <color theme="1"/>
        <rFont val="游ゴシック"/>
        <family val="2"/>
        <charset val="128"/>
      </rPr>
      <t>給与収入を入力</t>
    </r>
    <rPh sb="2" eb="6">
      <t>キュウヨシュウニュウ</t>
    </rPh>
    <rPh sb="7" eb="9">
      <t>ニュウリョク</t>
    </rPh>
    <phoneticPr fontId="2"/>
  </si>
  <si>
    <r>
      <rPr>
        <b/>
        <sz val="11"/>
        <color theme="1"/>
        <rFont val="Segoe UI Symbol"/>
        <family val="2"/>
      </rPr>
      <t>👈</t>
    </r>
    <r>
      <rPr>
        <b/>
        <sz val="11"/>
        <color theme="1"/>
        <rFont val="游ゴシック"/>
        <family val="2"/>
        <charset val="128"/>
      </rPr>
      <t>所得金額が計算されます</t>
    </r>
    <rPh sb="2" eb="6">
      <t>ショトクキンガク</t>
    </rPh>
    <rPh sb="7" eb="9">
      <t>ケイサン</t>
    </rPh>
    <phoneticPr fontId="2"/>
  </si>
  <si>
    <r>
      <rPr>
        <b/>
        <sz val="11"/>
        <color theme="1"/>
        <rFont val="Segoe UI Symbol"/>
        <family val="2"/>
      </rPr>
      <t>👈</t>
    </r>
    <r>
      <rPr>
        <b/>
        <sz val="11"/>
        <color theme="1"/>
        <rFont val="游ゴシック"/>
        <family val="2"/>
        <charset val="128"/>
      </rPr>
      <t>850万以上で上記の1～4に当てはまる場合</t>
    </r>
    <rPh sb="5" eb="6">
      <t>マン</t>
    </rPh>
    <rPh sb="6" eb="8">
      <t>イジョウ</t>
    </rPh>
    <rPh sb="9" eb="11">
      <t>ジョウキ</t>
    </rPh>
    <rPh sb="16" eb="17">
      <t>ア</t>
    </rPh>
    <rPh sb="21" eb="23">
      <t>バアイ</t>
    </rPh>
    <phoneticPr fontId="2"/>
  </si>
  <si>
    <t>給与所得の計算</t>
    <rPh sb="0" eb="4">
      <t>キュウヨショトク</t>
    </rPh>
    <rPh sb="5" eb="7">
      <t>ケイサン</t>
    </rPh>
    <phoneticPr fontId="2"/>
  </si>
  <si>
    <t>※1円未満端数切り上げ</t>
    <rPh sb="2" eb="3">
      <t>エン</t>
    </rPh>
    <rPh sb="3" eb="5">
      <t>ミマン</t>
    </rPh>
    <rPh sb="5" eb="7">
      <t>ハスウ</t>
    </rPh>
    <rPh sb="7" eb="8">
      <t>キ</t>
    </rPh>
    <rPh sb="9" eb="10">
      <t>ア</t>
    </rPh>
    <phoneticPr fontId="2"/>
  </si>
  <si>
    <t>※1円未満端数切り捨て</t>
    <rPh sb="2" eb="3">
      <t>エン</t>
    </rPh>
    <rPh sb="3" eb="5">
      <t>ミマン</t>
    </rPh>
    <rPh sb="5" eb="7">
      <t>ハスウ</t>
    </rPh>
    <rPh sb="7" eb="8">
      <t>キ</t>
    </rPh>
    <rPh sb="9" eb="10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</si>
</sst>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2"/>
      <charset val="128"/>
    </font>
    <font>
      <b/>
      <sz val="11"/>
      <color theme="1"/>
      <name val="Segoe UI Symbol"/>
      <family val="2"/>
    </font>
    <font>
      <sz val="14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3" fillId="2" borderId="2" xfId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0" borderId="6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3" xfId="0" applyBorder="1">
      <alignment vertical="center"/>
    </xf>
    <xf numFmtId="38" fontId="0" fillId="0" borderId="14" xfId="1" applyFont="1" applyBorder="1">
      <alignment vertical="center"/>
    </xf>
    <xf numFmtId="38" fontId="3" fillId="3" borderId="2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6" fillId="0" borderId="0" xfId="1" applyFont="1">
      <alignment vertical="center"/>
    </xf>
    <xf numFmtId="38" fontId="0" fillId="0" borderId="0" xfId="1" applyFont="1" applyBorder="1">
      <alignment vertical="center"/>
    </xf>
    <xf numFmtId="38" fontId="8" fillId="0" borderId="0" xfId="1" applyFont="1">
      <alignment vertical="center"/>
    </xf>
    <xf numFmtId="0" fontId="0" fillId="0" borderId="0" xfId="0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0" fillId="0" borderId="18" xfId="1" applyFont="1" applyBorder="1">
      <alignment vertical="center"/>
    </xf>
    <xf numFmtId="0" fontId="9" fillId="0" borderId="0" xfId="0" applyFont="1">
      <alignment vertical="center"/>
    </xf>
    <xf numFmtId="38" fontId="3" fillId="0" borderId="1" xfId="1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2" borderId="2" xfId="1" applyNumberFormat="1" applyFont="1" applyFill="1" applyBorder="1">
      <alignment vertical="center"/>
    </xf>
    <xf numFmtId="38" fontId="0" fillId="0" borderId="22" xfId="1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12CA-0FD6-4AC0-BC43-025789B63B69}">
  <dimension ref="B1:K19"/>
  <sheetViews>
    <sheetView tabSelected="1" zoomScaleNormal="100" workbookViewId="0">
      <selection activeCell="C3" sqref="C3"/>
    </sheetView>
  </sheetViews>
  <sheetFormatPr defaultRowHeight="18" x14ac:dyDescent="0.45"/>
  <cols>
    <col min="1" max="1" width="1.796875" customWidth="1"/>
    <col min="2" max="2" width="28.8984375" customWidth="1"/>
    <col min="3" max="3" width="20.296875" style="1" bestFit="1" customWidth="1"/>
    <col min="4" max="4" width="42.5" style="1" bestFit="1" customWidth="1"/>
    <col min="5" max="5" width="15.19921875" style="1" customWidth="1"/>
    <col min="6" max="6" width="6.59765625" style="1" customWidth="1"/>
    <col min="7" max="7" width="9.5" style="1" bestFit="1" customWidth="1"/>
    <col min="8" max="8" width="7.09765625" style="1" bestFit="1" customWidth="1"/>
    <col min="9" max="9" width="21.69921875" style="1" bestFit="1" customWidth="1"/>
    <col min="10" max="10" width="18.19921875" bestFit="1" customWidth="1"/>
    <col min="11" max="11" width="14.09765625" bestFit="1" customWidth="1"/>
    <col min="12" max="12" width="2.19921875" customWidth="1"/>
  </cols>
  <sheetData>
    <row r="1" spans="2:11" ht="22.8" thickBot="1" x14ac:dyDescent="0.5">
      <c r="B1" s="30" t="s">
        <v>26</v>
      </c>
    </row>
    <row r="2" spans="2:11" ht="18.600000000000001" thickBot="1" x14ac:dyDescent="0.5">
      <c r="B2" s="9" t="s">
        <v>21</v>
      </c>
      <c r="C2" s="10" t="s">
        <v>20</v>
      </c>
      <c r="D2" s="6"/>
      <c r="E2" s="39" t="s">
        <v>8</v>
      </c>
      <c r="F2" s="40"/>
      <c r="G2" s="40"/>
      <c r="H2" s="41"/>
      <c r="I2" s="42" t="s">
        <v>22</v>
      </c>
      <c r="J2" s="41"/>
      <c r="K2" s="12" t="s">
        <v>12</v>
      </c>
    </row>
    <row r="3" spans="2:11" ht="18.600000000000001" thickBot="1" x14ac:dyDescent="0.5">
      <c r="B3" s="19" t="s">
        <v>19</v>
      </c>
      <c r="C3" s="20"/>
      <c r="D3" s="21" t="s">
        <v>23</v>
      </c>
      <c r="E3" s="13">
        <v>1</v>
      </c>
      <c r="F3" s="2" t="s">
        <v>9</v>
      </c>
      <c r="G3" s="3">
        <v>550999</v>
      </c>
      <c r="H3" s="2" t="s">
        <v>10</v>
      </c>
      <c r="I3" s="31" t="str">
        <f t="shared" ref="I3:I12" si="0">IF(AND($C$3&gt;= E3, $C$3&lt;=G3), $C$3,"")</f>
        <v/>
      </c>
      <c r="J3" s="3"/>
      <c r="K3" s="14">
        <v>0</v>
      </c>
    </row>
    <row r="4" spans="2:11" ht="18.600000000000001" thickBot="1" x14ac:dyDescent="0.5">
      <c r="D4" s="7"/>
      <c r="E4" s="13">
        <v>551000</v>
      </c>
      <c r="F4" s="2" t="s">
        <v>9</v>
      </c>
      <c r="G4" s="3">
        <v>1618999</v>
      </c>
      <c r="H4" s="2" t="s">
        <v>10</v>
      </c>
      <c r="I4" s="31" t="str">
        <f t="shared" si="0"/>
        <v/>
      </c>
      <c r="J4" s="3">
        <v>550000</v>
      </c>
      <c r="K4" s="33" t="str">
        <f>IFERROR(I4-J4,"")</f>
        <v/>
      </c>
    </row>
    <row r="5" spans="2:11" ht="18.600000000000001" thickBot="1" x14ac:dyDescent="0.5">
      <c r="B5" s="4" t="s">
        <v>12</v>
      </c>
      <c r="C5" s="35" t="str">
        <f>IFERROR(VLOOKUP(C3,I3:K13,3,0),"")</f>
        <v/>
      </c>
      <c r="D5" s="21" t="s">
        <v>24</v>
      </c>
      <c r="E5" s="13">
        <v>1619000</v>
      </c>
      <c r="F5" s="2" t="s">
        <v>9</v>
      </c>
      <c r="G5" s="3">
        <v>1619999</v>
      </c>
      <c r="H5" s="2" t="s">
        <v>10</v>
      </c>
      <c r="I5" s="31" t="str">
        <f t="shared" si="0"/>
        <v/>
      </c>
      <c r="J5" s="3"/>
      <c r="K5" s="14">
        <v>1069000</v>
      </c>
    </row>
    <row r="6" spans="2:11" x14ac:dyDescent="0.45">
      <c r="B6" s="36" t="s">
        <v>28</v>
      </c>
      <c r="D6" s="7"/>
      <c r="E6" s="13">
        <v>1620000</v>
      </c>
      <c r="F6" s="2" t="s">
        <v>9</v>
      </c>
      <c r="G6" s="3">
        <v>1621999</v>
      </c>
      <c r="H6" s="2" t="s">
        <v>10</v>
      </c>
      <c r="I6" s="31" t="str">
        <f t="shared" si="0"/>
        <v/>
      </c>
      <c r="J6" s="3"/>
      <c r="K6" s="14">
        <v>1070000</v>
      </c>
    </row>
    <row r="7" spans="2:11" ht="22.2" x14ac:dyDescent="0.45">
      <c r="C7" s="22"/>
      <c r="D7" s="7"/>
      <c r="E7" s="13">
        <v>1622000</v>
      </c>
      <c r="F7" s="2" t="s">
        <v>9</v>
      </c>
      <c r="G7" s="3">
        <v>1623999</v>
      </c>
      <c r="H7" s="2" t="s">
        <v>10</v>
      </c>
      <c r="I7" s="31" t="str">
        <f t="shared" si="0"/>
        <v/>
      </c>
      <c r="J7" s="3"/>
      <c r="K7" s="14">
        <v>1072000</v>
      </c>
    </row>
    <row r="8" spans="2:11" x14ac:dyDescent="0.45">
      <c r="E8" s="13">
        <v>1624000</v>
      </c>
      <c r="F8" s="2" t="s">
        <v>9</v>
      </c>
      <c r="G8" s="3">
        <v>1627999</v>
      </c>
      <c r="H8" s="2" t="s">
        <v>10</v>
      </c>
      <c r="I8" s="31" t="str">
        <f t="shared" si="0"/>
        <v/>
      </c>
      <c r="J8" s="3"/>
      <c r="K8" s="14">
        <v>1074000</v>
      </c>
    </row>
    <row r="9" spans="2:11" x14ac:dyDescent="0.45">
      <c r="E9" s="13">
        <v>1628000</v>
      </c>
      <c r="F9" s="2" t="s">
        <v>9</v>
      </c>
      <c r="G9" s="3">
        <v>1799999</v>
      </c>
      <c r="H9" s="2" t="s">
        <v>10</v>
      </c>
      <c r="I9" s="31" t="str">
        <f t="shared" si="0"/>
        <v/>
      </c>
      <c r="J9" s="31" t="str">
        <f>IFERROR(ROUNDDOWN(I9/4,-3),"")</f>
        <v/>
      </c>
      <c r="K9" s="33" t="str">
        <f>IFERROR(J9*2.4+100000,"")</f>
        <v/>
      </c>
    </row>
    <row r="10" spans="2:11" x14ac:dyDescent="0.45">
      <c r="E10" s="13">
        <v>1800000</v>
      </c>
      <c r="F10" s="2" t="s">
        <v>9</v>
      </c>
      <c r="G10" s="3">
        <v>3599999</v>
      </c>
      <c r="H10" s="2" t="s">
        <v>10</v>
      </c>
      <c r="I10" s="31" t="str">
        <f t="shared" si="0"/>
        <v/>
      </c>
      <c r="J10" s="31" t="str">
        <f>IFERROR(ROUNDDOWN(I10/4,-3),"")</f>
        <v/>
      </c>
      <c r="K10" s="33" t="str">
        <f>IFERROR(J10*2.8-80000,"")</f>
        <v/>
      </c>
    </row>
    <row r="11" spans="2:11" ht="18.600000000000001" thickBot="1" x14ac:dyDescent="0.5">
      <c r="B11" s="25" t="s">
        <v>13</v>
      </c>
      <c r="E11" s="13">
        <v>3600000</v>
      </c>
      <c r="F11" s="2" t="s">
        <v>9</v>
      </c>
      <c r="G11" s="3">
        <v>6599999</v>
      </c>
      <c r="H11" s="2" t="s">
        <v>10</v>
      </c>
      <c r="I11" s="31" t="str">
        <f t="shared" si="0"/>
        <v/>
      </c>
      <c r="J11" s="31" t="str">
        <f>IFERROR(ROUNDDOWN(I11/4,-3),"")</f>
        <v/>
      </c>
      <c r="K11" s="33" t="str">
        <f>IFERROR(J11*3.2-440000,"")</f>
        <v/>
      </c>
    </row>
    <row r="12" spans="2:11" x14ac:dyDescent="0.45">
      <c r="B12" s="26" t="s">
        <v>14</v>
      </c>
      <c r="E12" s="13">
        <v>6600000</v>
      </c>
      <c r="F12" s="2" t="s">
        <v>9</v>
      </c>
      <c r="G12" s="3">
        <v>8499999</v>
      </c>
      <c r="H12" s="2" t="s">
        <v>10</v>
      </c>
      <c r="I12" s="31" t="str">
        <f t="shared" si="0"/>
        <v/>
      </c>
      <c r="J12" s="3">
        <v>1100000</v>
      </c>
      <c r="K12" s="33" t="str">
        <f>IFERROR(ROUNDDOWN(I12*0.9-J12,0),"")</f>
        <v/>
      </c>
    </row>
    <row r="13" spans="2:11" ht="18.600000000000001" thickBot="1" x14ac:dyDescent="0.5">
      <c r="B13" s="27" t="s">
        <v>15</v>
      </c>
      <c r="C13" s="23"/>
      <c r="E13" s="15">
        <v>8500000</v>
      </c>
      <c r="F13" s="16" t="s">
        <v>9</v>
      </c>
      <c r="G13" s="16"/>
      <c r="H13" s="16"/>
      <c r="I13" s="32" t="str">
        <f>IF(AND($C$3&gt;= E13), $C$3,"")</f>
        <v/>
      </c>
      <c r="J13" s="17">
        <v>1950000</v>
      </c>
      <c r="K13" s="34" t="str">
        <f>IFERROR(I13-J13,"")</f>
        <v/>
      </c>
    </row>
    <row r="14" spans="2:11" x14ac:dyDescent="0.45">
      <c r="B14" s="27" t="s">
        <v>16</v>
      </c>
      <c r="E14"/>
      <c r="F14"/>
      <c r="G14"/>
      <c r="H14"/>
      <c r="I14"/>
    </row>
    <row r="15" spans="2:11" ht="18.600000000000001" thickBot="1" x14ac:dyDescent="0.5">
      <c r="B15" s="28" t="s">
        <v>17</v>
      </c>
      <c r="C15" s="23"/>
      <c r="E15" s="43" t="s">
        <v>13</v>
      </c>
      <c r="F15" s="43"/>
      <c r="G15" s="43"/>
      <c r="H15"/>
      <c r="I15"/>
    </row>
    <row r="16" spans="2:11" ht="18.600000000000001" thickBot="1" x14ac:dyDescent="0.5">
      <c r="B16" s="29" t="s">
        <v>18</v>
      </c>
      <c r="C16" s="8" t="str">
        <f>IFERROR(VLOOKUP(C3,I17:K18,3,1),"")</f>
        <v/>
      </c>
      <c r="D16" s="21" t="s">
        <v>25</v>
      </c>
      <c r="E16" s="37" t="s">
        <v>8</v>
      </c>
      <c r="F16" s="38"/>
      <c r="G16" s="38"/>
      <c r="H16" s="38"/>
      <c r="I16" s="38" t="s">
        <v>11</v>
      </c>
      <c r="J16" s="38"/>
      <c r="K16" s="12" t="s">
        <v>12</v>
      </c>
    </row>
    <row r="17" spans="2:11" x14ac:dyDescent="0.45">
      <c r="B17" s="36" t="s">
        <v>27</v>
      </c>
      <c r="E17" s="13">
        <v>8500000</v>
      </c>
      <c r="F17" s="2" t="s">
        <v>9</v>
      </c>
      <c r="G17" s="3">
        <v>9999999</v>
      </c>
      <c r="H17" s="2" t="s">
        <v>10</v>
      </c>
      <c r="I17" s="31" t="str">
        <f>IF(AND($C$3&gt;= E17, $C$3&lt;=G17), $C$3,"")</f>
        <v/>
      </c>
      <c r="J17" s="3">
        <v>8500000</v>
      </c>
      <c r="K17" s="33" t="str">
        <f>IFERROR(ROUNDUP((I17-J17)*0.1,0),"")</f>
        <v/>
      </c>
    </row>
    <row r="18" spans="2:11" ht="22.8" thickBot="1" x14ac:dyDescent="0.5">
      <c r="B18" s="23"/>
      <c r="C18" s="24"/>
      <c r="E18" s="11">
        <v>10000000</v>
      </c>
      <c r="F18" s="16" t="s">
        <v>9</v>
      </c>
      <c r="G18" s="18"/>
      <c r="H18" s="18"/>
      <c r="I18" s="32" t="str">
        <f>IF(AND($C$3&gt;= E18), 10000000,"")</f>
        <v/>
      </c>
      <c r="J18" s="5">
        <v>8500000</v>
      </c>
      <c r="K18" s="34" t="str">
        <f>IFERROR(ROUNDUP((I18-J18)*0.1,0),"")</f>
        <v/>
      </c>
    </row>
    <row r="19" spans="2:11" ht="22.2" x14ac:dyDescent="0.45">
      <c r="B19" s="7"/>
      <c r="C19" s="24"/>
    </row>
  </sheetData>
  <mergeCells count="5">
    <mergeCell ref="E16:H16"/>
    <mergeCell ref="I16:J16"/>
    <mergeCell ref="E2:H2"/>
    <mergeCell ref="I2:J2"/>
    <mergeCell ref="E15:G1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2A4A-9112-4E33-9DA5-E569FFB93FFF}">
  <dimension ref="B1:H6"/>
  <sheetViews>
    <sheetView workbookViewId="0">
      <selection activeCell="D14" sqref="D14"/>
    </sheetView>
  </sheetViews>
  <sheetFormatPr defaultRowHeight="18" x14ac:dyDescent="0.45"/>
  <cols>
    <col min="2" max="2" width="15.09765625" bestFit="1" customWidth="1"/>
    <col min="3" max="5" width="9.09765625" style="1" bestFit="1" customWidth="1"/>
    <col min="6" max="6" width="9.09765625" style="1" customWidth="1"/>
    <col min="7" max="7" width="9.09765625" style="1" bestFit="1" customWidth="1"/>
    <col min="8" max="8" width="9.5" style="1" bestFit="1" customWidth="1"/>
  </cols>
  <sheetData>
    <row r="1" spans="2:8" x14ac:dyDescent="0.45">
      <c r="C1" s="1" t="s">
        <v>3</v>
      </c>
      <c r="D1" s="1" t="s">
        <v>2</v>
      </c>
      <c r="E1" s="1" t="s">
        <v>7</v>
      </c>
      <c r="G1" s="1" t="s">
        <v>4</v>
      </c>
    </row>
    <row r="2" spans="2:8" x14ac:dyDescent="0.45">
      <c r="B2" t="s">
        <v>0</v>
      </c>
      <c r="H2" s="1">
        <v>6610790</v>
      </c>
    </row>
    <row r="3" spans="2:8" x14ac:dyDescent="0.45">
      <c r="B3" t="s">
        <v>1</v>
      </c>
      <c r="G3" s="1">
        <v>26380</v>
      </c>
      <c r="H3" s="1">
        <f>SUM(C3:G3)</f>
        <v>26380</v>
      </c>
    </row>
    <row r="4" spans="2:8" x14ac:dyDescent="0.45">
      <c r="B4" t="s">
        <v>5</v>
      </c>
      <c r="C4" s="1">
        <v>387800</v>
      </c>
      <c r="D4" s="1">
        <v>26000</v>
      </c>
      <c r="E4" s="1">
        <v>59500</v>
      </c>
      <c r="F4" s="1">
        <v>30000</v>
      </c>
      <c r="G4" s="1">
        <v>26380</v>
      </c>
      <c r="H4" s="1">
        <f>SUM(C4:G4)</f>
        <v>529680</v>
      </c>
    </row>
    <row r="5" spans="2:8" x14ac:dyDescent="0.45">
      <c r="B5" t="s">
        <v>6</v>
      </c>
      <c r="C5" s="1">
        <v>387800</v>
      </c>
      <c r="D5" s="1">
        <v>26000</v>
      </c>
      <c r="E5" s="1">
        <v>59500</v>
      </c>
      <c r="H5" s="1">
        <f>(C5+D5+E5)*2.5</f>
        <v>1183250</v>
      </c>
    </row>
    <row r="6" spans="2:8" x14ac:dyDescent="0.45">
      <c r="H6" s="1">
        <f>SUM(H2:H5)</f>
        <v>8350100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09AFA5B50FF794987166CA0ABAEF26E" ma:contentTypeVersion="6" ma:contentTypeDescription="新しいドキュメントを作成します。" ma:contentTypeScope="" ma:versionID="fac9fbd52686952abe40b8351eea1c37">
  <xsd:schema xmlns:xsd="http://www.w3.org/2001/XMLSchema" xmlns:xs="http://www.w3.org/2001/XMLSchema" xmlns:p="http://schemas.microsoft.com/office/2006/metadata/properties" xmlns:ns3="e47be241-b815-414a-b4dd-9febc0b6f536" targetNamespace="http://schemas.microsoft.com/office/2006/metadata/properties" ma:root="true" ma:fieldsID="04913bca9d59db23895a9f3778423c33" ns3:_="">
    <xsd:import namespace="e47be241-b815-414a-b4dd-9febc0b6f5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be241-b815-414a-b4dd-9febc0b6f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D681E-6D07-43CE-AAE9-C28AC6B6AFF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47be241-b815-414a-b4dd-9febc0b6f5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5EE2B9-A4B5-43E5-A5CC-A2AF42BE8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be241-b815-414a-b4dd-9febc0b6f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834655-BD6D-4733-83A4-CC09C78FE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2021-10-23T06:12:58Z</dcterms:created>
  <dcterms:modified xsi:type="dcterms:W3CDTF">2022-11-05T02:33:01Z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0x010100009AFA5B50FF794987166CA0ABAEF26E</vt:lpwstr>
  </property>
</Properties>
</file>